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Изм77к1" sheetId="1" r:id="rId1"/>
  </sheets>
  <externalReferences>
    <externalReference r:id="rId2"/>
  </externalReferences>
  <definedNames>
    <definedName name="_xlnm.Print_Titles" localSheetId="0">Изм77к1!$6:$6</definedName>
    <definedName name="_xlnm.Print_Area" localSheetId="0">Изм77к1!$A$1:$I$193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8" i="1"/>
  <c r="H157" i="1"/>
  <c r="H156" i="1"/>
  <c r="H153" i="1" s="1"/>
  <c r="H149" i="1"/>
  <c r="H148" i="1"/>
  <c r="H146" i="1"/>
  <c r="H145" i="1"/>
  <c r="H142" i="1"/>
  <c r="H137" i="1" s="1"/>
  <c r="H141" i="1"/>
  <c r="H136" i="1"/>
  <c r="H127" i="1"/>
  <c r="H126" i="1"/>
  <c r="H125" i="1"/>
  <c r="H124" i="1"/>
  <c r="H123" i="1"/>
  <c r="H107" i="1" s="1"/>
  <c r="H106" i="1"/>
  <c r="H101" i="1" s="1"/>
  <c r="H99" i="1"/>
  <c r="H98" i="1"/>
  <c r="H97" i="1"/>
  <c r="H96" i="1" s="1"/>
  <c r="H95" i="1"/>
  <c r="H83" i="1" s="1"/>
  <c r="H84" i="1"/>
  <c r="H82" i="1"/>
  <c r="H81" i="1"/>
  <c r="H79" i="1"/>
  <c r="H76" i="1"/>
  <c r="H75" i="1" s="1"/>
  <c r="H71" i="1"/>
  <c r="H70" i="1" s="1"/>
  <c r="H66" i="1" s="1"/>
  <c r="H61" i="1"/>
  <c r="H60" i="1"/>
  <c r="H57" i="1"/>
  <c r="H55" i="1"/>
  <c r="H52" i="1"/>
  <c r="H51" i="1"/>
  <c r="H44" i="1" s="1"/>
  <c r="H45" i="1"/>
  <c r="H43" i="1"/>
  <c r="H42" i="1"/>
  <c r="H40" i="1" s="1"/>
  <c r="H41" i="1"/>
  <c r="H39" i="1"/>
  <c r="H38" i="1"/>
  <c r="H37" i="1"/>
  <c r="H36" i="1"/>
  <c r="H35" i="1"/>
  <c r="H33" i="1"/>
  <c r="H31" i="1"/>
  <c r="H30" i="1"/>
  <c r="H29" i="1" s="1"/>
  <c r="H28" i="1"/>
  <c r="G27" i="1"/>
  <c r="F27" i="1"/>
  <c r="H27" i="1" s="1"/>
  <c r="G26" i="1"/>
  <c r="F26" i="1"/>
  <c r="H26" i="1" s="1"/>
  <c r="G25" i="1"/>
  <c r="F25" i="1"/>
  <c r="H25" i="1" s="1"/>
  <c r="H24" i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H18" i="1" s="1"/>
  <c r="G17" i="1"/>
  <c r="F17" i="1"/>
  <c r="H17" i="1" s="1"/>
  <c r="G16" i="1"/>
  <c r="F16" i="1"/>
  <c r="H16" i="1" s="1"/>
  <c r="G15" i="1"/>
  <c r="F15" i="1"/>
  <c r="H15" i="1" s="1"/>
  <c r="H13" i="1"/>
  <c r="H12" i="1"/>
  <c r="H11" i="1"/>
  <c r="G10" i="1"/>
  <c r="F10" i="1"/>
  <c r="H10" i="1" s="1"/>
  <c r="H9" i="1"/>
  <c r="G9" i="1"/>
  <c r="F9" i="1"/>
  <c r="H7" i="1"/>
  <c r="I4" i="1"/>
  <c r="A3" i="1"/>
  <c r="H8" i="1" l="1"/>
  <c r="H192" i="1" s="1"/>
  <c r="H194" i="1" s="1"/>
  <c r="H14" i="1"/>
</calcChain>
</file>

<file path=xl/sharedStrings.xml><?xml version="1.0" encoding="utf-8"?>
<sst xmlns="http://schemas.openxmlformats.org/spreadsheetml/2006/main" count="657" uniqueCount="400">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</sst>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35">
          <cell r="B35" t="str">
            <v>Измайловский проспект д.77 к.1</v>
          </cell>
          <cell r="H35">
            <v>1040254.7999999999</v>
          </cell>
        </row>
      </sheetData>
      <sheetData sheetId="1"/>
      <sheetData sheetId="2">
        <row r="35">
          <cell r="F35">
            <v>1049.2</v>
          </cell>
        </row>
      </sheetData>
      <sheetData sheetId="3">
        <row r="35">
          <cell r="F35">
            <v>57</v>
          </cell>
          <cell r="G35">
            <v>611.94333333333327</v>
          </cell>
        </row>
      </sheetData>
      <sheetData sheetId="4"/>
      <sheetData sheetId="5">
        <row r="35">
          <cell r="R35">
            <v>84707.039999999979</v>
          </cell>
        </row>
      </sheetData>
      <sheetData sheetId="6">
        <row r="35">
          <cell r="T35">
            <v>26029.437000000002</v>
          </cell>
        </row>
      </sheetData>
      <sheetData sheetId="7">
        <row r="7">
          <cell r="F7">
            <v>259.31</v>
          </cell>
          <cell r="T7">
            <v>88.24</v>
          </cell>
        </row>
        <row r="9">
          <cell r="F9">
            <v>197.84</v>
          </cell>
          <cell r="T9">
            <v>132.35999999999999</v>
          </cell>
        </row>
        <row r="11">
          <cell r="F11">
            <v>593.53</v>
          </cell>
          <cell r="T11">
            <v>88.24</v>
          </cell>
        </row>
        <row r="13">
          <cell r="F13">
            <v>479.04</v>
          </cell>
          <cell r="T13">
            <v>132.35999999999999</v>
          </cell>
        </row>
        <row r="15">
          <cell r="F15">
            <v>2105.4299999999998</v>
          </cell>
          <cell r="T15">
            <v>33.03</v>
          </cell>
        </row>
        <row r="17">
          <cell r="F17">
            <v>928.61</v>
          </cell>
          <cell r="T17">
            <v>148.19999999999999</v>
          </cell>
        </row>
        <row r="18">
          <cell r="F18">
            <v>546.26</v>
          </cell>
          <cell r="T18">
            <v>36</v>
          </cell>
        </row>
        <row r="19">
          <cell r="F19">
            <v>1379.82</v>
          </cell>
          <cell r="T19">
            <v>21.6</v>
          </cell>
        </row>
        <row r="20">
          <cell r="F20">
            <v>1348.41</v>
          </cell>
          <cell r="T20">
            <v>8.26</v>
          </cell>
        </row>
        <row r="22">
          <cell r="F22">
            <v>1694.83</v>
          </cell>
          <cell r="T22">
            <v>12.6</v>
          </cell>
        </row>
        <row r="23">
          <cell r="F23">
            <v>832.62</v>
          </cell>
          <cell r="T23">
            <v>15</v>
          </cell>
        </row>
        <row r="24">
          <cell r="F24">
            <v>669.95</v>
          </cell>
          <cell r="T24">
            <v>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169" sqref="F169:G169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[1]Ставка!B35</f>
        <v>Измайловский проспект д.77 к.1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104.02548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301.19674636000002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'[1]убор пл без уд'!T7</f>
        <v>88.24</v>
      </c>
      <c r="G9" s="15">
        <f>'[1]убор пл без уд'!F7/100</f>
        <v>2.5931000000000002</v>
      </c>
      <c r="H9" s="16">
        <f>C9*F9*G9/1000</f>
        <v>68.415728056000006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104</v>
      </c>
      <c r="D10" s="9" t="s">
        <v>19</v>
      </c>
      <c r="E10" s="9" t="s">
        <v>16</v>
      </c>
      <c r="F10" s="14">
        <f>'[1]убор пл без уд'!T9</f>
        <v>132.35999999999999</v>
      </c>
      <c r="G10" s="15">
        <f>'[1]убор пл без уд'!F9/100</f>
        <v>1.9783999999999999</v>
      </c>
      <c r="H10" s="16">
        <f t="shared" ref="H10:H17" si="0">C10*F10*G10/1000</f>
        <v>27.233546495999995</v>
      </c>
      <c r="I10" s="9" t="s">
        <v>11</v>
      </c>
    </row>
    <row r="11" spans="1:10" ht="27.6" x14ac:dyDescent="0.3">
      <c r="A11" s="13" t="s">
        <v>20</v>
      </c>
      <c r="B11" s="9" t="s">
        <v>21</v>
      </c>
      <c r="C11" s="8"/>
      <c r="D11" s="9" t="s">
        <v>22</v>
      </c>
      <c r="E11" s="9" t="s">
        <v>16</v>
      </c>
      <c r="F11" s="9"/>
      <c r="G11" s="15"/>
      <c r="H11" s="16">
        <f t="shared" si="0"/>
        <v>0</v>
      </c>
      <c r="I11" s="9" t="s">
        <v>11</v>
      </c>
    </row>
    <row r="12" spans="1:10" ht="27.6" x14ac:dyDescent="0.3">
      <c r="A12" s="13" t="s">
        <v>23</v>
      </c>
      <c r="B12" s="9" t="s">
        <v>24</v>
      </c>
      <c r="C12" s="8"/>
      <c r="D12" s="9" t="s">
        <v>22</v>
      </c>
      <c r="E12" s="9" t="s">
        <v>25</v>
      </c>
      <c r="F12" s="9"/>
      <c r="G12" s="15"/>
      <c r="H12" s="16">
        <f t="shared" si="0"/>
        <v>0</v>
      </c>
      <c r="I12" s="9" t="s">
        <v>11</v>
      </c>
    </row>
    <row r="13" spans="1:10" ht="27.6" x14ac:dyDescent="0.3">
      <c r="A13" s="13" t="s">
        <v>26</v>
      </c>
      <c r="B13" s="9" t="s">
        <v>27</v>
      </c>
      <c r="C13" s="8"/>
      <c r="D13" s="9" t="s">
        <v>22</v>
      </c>
      <c r="E13" s="9" t="s">
        <v>16</v>
      </c>
      <c r="F13" s="9"/>
      <c r="G13" s="15"/>
      <c r="H13" s="16">
        <f t="shared" si="0"/>
        <v>0</v>
      </c>
      <c r="I13" s="9" t="s">
        <v>11</v>
      </c>
    </row>
    <row r="14" spans="1:10" x14ac:dyDescent="0.3">
      <c r="A14" s="13" t="s">
        <v>28</v>
      </c>
      <c r="B14" s="9" t="s">
        <v>29</v>
      </c>
      <c r="C14" s="8"/>
      <c r="D14" s="9"/>
      <c r="E14" s="9"/>
      <c r="F14" s="9"/>
      <c r="G14" s="9"/>
      <c r="H14" s="17">
        <f>H15+H16</f>
        <v>27.786917183999996</v>
      </c>
      <c r="I14" s="9"/>
    </row>
    <row r="15" spans="1:10" ht="27.6" x14ac:dyDescent="0.3">
      <c r="A15" s="13" t="s">
        <v>30</v>
      </c>
      <c r="B15" s="9" t="s">
        <v>31</v>
      </c>
      <c r="C15" s="8">
        <v>24</v>
      </c>
      <c r="D15" s="9" t="s">
        <v>32</v>
      </c>
      <c r="E15" s="9" t="s">
        <v>33</v>
      </c>
      <c r="F15" s="14">
        <f>'[1]убор пл без уд'!T11</f>
        <v>88.24</v>
      </c>
      <c r="G15" s="15">
        <f>'[1]убор пл без уд'!F11/100</f>
        <v>5.9352999999999998</v>
      </c>
      <c r="H15" s="16">
        <f t="shared" si="0"/>
        <v>12.569540927999999</v>
      </c>
      <c r="I15" s="9" t="s">
        <v>11</v>
      </c>
    </row>
    <row r="16" spans="1:10" ht="27.6" x14ac:dyDescent="0.3">
      <c r="A16" s="13" t="s">
        <v>34</v>
      </c>
      <c r="B16" s="9" t="s">
        <v>35</v>
      </c>
      <c r="C16" s="8">
        <v>24</v>
      </c>
      <c r="D16" s="9" t="s">
        <v>32</v>
      </c>
      <c r="E16" s="9" t="s">
        <v>33</v>
      </c>
      <c r="F16" s="14">
        <f>'[1]убор пл без уд'!T13</f>
        <v>132.35999999999999</v>
      </c>
      <c r="G16" s="15">
        <f>'[1]убор пл без уд'!F13/100</f>
        <v>4.7904</v>
      </c>
      <c r="H16" s="16">
        <f t="shared" si="0"/>
        <v>15.217376255999998</v>
      </c>
      <c r="I16" s="9" t="s">
        <v>11</v>
      </c>
      <c r="J16" s="18"/>
    </row>
    <row r="17" spans="1:11" ht="27.6" x14ac:dyDescent="0.3">
      <c r="A17" s="13" t="s">
        <v>36</v>
      </c>
      <c r="B17" s="9" t="s">
        <v>37</v>
      </c>
      <c r="C17" s="8">
        <v>2</v>
      </c>
      <c r="D17" s="9" t="s">
        <v>38</v>
      </c>
      <c r="E17" s="9" t="s">
        <v>33</v>
      </c>
      <c r="F17" s="9">
        <f>'[1]убор пл без уд'!T15</f>
        <v>33.03</v>
      </c>
      <c r="G17" s="15">
        <f>'[1]убор пл без уд'!F15/100</f>
        <v>21.054299999999998</v>
      </c>
      <c r="H17" s="16">
        <f t="shared" si="0"/>
        <v>1.3908470579999999</v>
      </c>
      <c r="I17" s="9" t="s">
        <v>11</v>
      </c>
    </row>
    <row r="18" spans="1:11" x14ac:dyDescent="0.3">
      <c r="A18" s="13" t="s">
        <v>39</v>
      </c>
      <c r="B18" s="9" t="s">
        <v>40</v>
      </c>
      <c r="C18" s="8"/>
      <c r="D18" s="9"/>
      <c r="E18" s="9"/>
      <c r="F18" s="9"/>
      <c r="G18" s="15"/>
      <c r="H18" s="16">
        <f>H19+H20+H21+H22+H23+H24+H25+H26+H27+H28</f>
        <v>2.614657566</v>
      </c>
      <c r="I18" s="9"/>
    </row>
    <row r="19" spans="1:11" ht="27.6" x14ac:dyDescent="0.3">
      <c r="A19" s="13" t="s">
        <v>41</v>
      </c>
      <c r="B19" s="9" t="s">
        <v>42</v>
      </c>
      <c r="C19" s="8">
        <v>1</v>
      </c>
      <c r="D19" s="19" t="s">
        <v>43</v>
      </c>
      <c r="E19" s="19" t="s">
        <v>33</v>
      </c>
      <c r="F19" s="19">
        <f>'[1]убор пл без уд'!T17</f>
        <v>148.19999999999999</v>
      </c>
      <c r="G19" s="20">
        <f>'[1]убор пл без уд'!F17/100</f>
        <v>9.2860999999999994</v>
      </c>
      <c r="H19" s="16">
        <f>C19*F19*G19/1000</f>
        <v>1.3762000199999997</v>
      </c>
      <c r="I19" s="9" t="s">
        <v>11</v>
      </c>
    </row>
    <row r="20" spans="1:11" ht="27.6" x14ac:dyDescent="0.3">
      <c r="A20" s="13" t="s">
        <v>44</v>
      </c>
      <c r="B20" s="9" t="s">
        <v>45</v>
      </c>
      <c r="C20" s="8">
        <v>1</v>
      </c>
      <c r="D20" s="9" t="s">
        <v>43</v>
      </c>
      <c r="E20" s="9" t="s">
        <v>46</v>
      </c>
      <c r="F20" s="9">
        <f>'[1]убор пл без уд'!T18</f>
        <v>36</v>
      </c>
      <c r="G20" s="15">
        <f>'[1]убор пл без уд'!F18/100</f>
        <v>5.4626000000000001</v>
      </c>
      <c r="H20" s="16">
        <f>C20*F20*G20/1000</f>
        <v>0.19665360000000001</v>
      </c>
      <c r="I20" s="9" t="s">
        <v>11</v>
      </c>
    </row>
    <row r="21" spans="1:11" ht="27.6" x14ac:dyDescent="0.3">
      <c r="A21" s="13" t="s">
        <v>47</v>
      </c>
      <c r="B21" s="9" t="s">
        <v>48</v>
      </c>
      <c r="C21" s="8">
        <v>1</v>
      </c>
      <c r="D21" s="9" t="s">
        <v>43</v>
      </c>
      <c r="E21" s="9" t="s">
        <v>16</v>
      </c>
      <c r="F21" s="9">
        <f>'[1]убор пл без уд'!T19</f>
        <v>21.6</v>
      </c>
      <c r="G21" s="15">
        <f>'[1]убор пл без уд'!F19/100</f>
        <v>13.7982</v>
      </c>
      <c r="H21" s="16">
        <f>C21*F21*G21/1000</f>
        <v>0.29804112000000005</v>
      </c>
      <c r="I21" s="9" t="s">
        <v>11</v>
      </c>
    </row>
    <row r="22" spans="1:11" ht="27.6" x14ac:dyDescent="0.3">
      <c r="A22" s="13" t="s">
        <v>49</v>
      </c>
      <c r="B22" s="9" t="s">
        <v>50</v>
      </c>
      <c r="C22" s="8">
        <v>1</v>
      </c>
      <c r="D22" s="9" t="s">
        <v>51</v>
      </c>
      <c r="E22" s="9" t="s">
        <v>16</v>
      </c>
      <c r="F22" s="9">
        <f>'[1]убор пл без уд'!T20</f>
        <v>8.26</v>
      </c>
      <c r="G22" s="15">
        <f>'[1]убор пл без уд'!F20/100</f>
        <v>13.484100000000002</v>
      </c>
      <c r="H22" s="16">
        <f>C22*F22*G22/1000</f>
        <v>0.11137866600000002</v>
      </c>
      <c r="I22" s="9" t="s">
        <v>11</v>
      </c>
    </row>
    <row r="23" spans="1:11" x14ac:dyDescent="0.3">
      <c r="A23" s="13" t="s">
        <v>52</v>
      </c>
      <c r="B23" s="9" t="s">
        <v>53</v>
      </c>
      <c r="C23" s="8"/>
      <c r="D23" s="9"/>
      <c r="E23" s="9" t="s">
        <v>46</v>
      </c>
      <c r="F23" s="9">
        <v>0</v>
      </c>
      <c r="G23" s="9">
        <v>0</v>
      </c>
      <c r="H23" s="8"/>
      <c r="I23" s="9"/>
    </row>
    <row r="24" spans="1:11" x14ac:dyDescent="0.3">
      <c r="A24" s="13" t="s">
        <v>54</v>
      </c>
      <c r="B24" s="9" t="s">
        <v>55</v>
      </c>
      <c r="C24" s="8">
        <v>1</v>
      </c>
      <c r="D24" s="9"/>
      <c r="E24" s="9" t="s">
        <v>33</v>
      </c>
      <c r="F24" s="9"/>
      <c r="G24" s="15"/>
      <c r="H24" s="16">
        <f>C24*F24*G24/1000</f>
        <v>0</v>
      </c>
      <c r="I24" s="9"/>
    </row>
    <row r="25" spans="1:11" ht="27.6" x14ac:dyDescent="0.3">
      <c r="A25" s="13" t="s">
        <v>56</v>
      </c>
      <c r="B25" s="9" t="s">
        <v>57</v>
      </c>
      <c r="C25" s="8">
        <v>2</v>
      </c>
      <c r="D25" s="9" t="s">
        <v>58</v>
      </c>
      <c r="E25" s="9" t="s">
        <v>16</v>
      </c>
      <c r="F25" s="9">
        <f>'[1]убор пл без уд'!T22</f>
        <v>12.6</v>
      </c>
      <c r="G25" s="15">
        <f>'[1]убор пл без уд'!F22/100</f>
        <v>16.9483</v>
      </c>
      <c r="H25" s="16">
        <f>C25*F25*G25/1000</f>
        <v>0.42709715999999998</v>
      </c>
      <c r="I25" s="9" t="s">
        <v>11</v>
      </c>
    </row>
    <row r="26" spans="1:11" ht="27.6" x14ac:dyDescent="0.3">
      <c r="A26" s="13" t="s">
        <v>59</v>
      </c>
      <c r="B26" s="9" t="s">
        <v>60</v>
      </c>
      <c r="C26" s="8">
        <v>1</v>
      </c>
      <c r="D26" s="9" t="s">
        <v>43</v>
      </c>
      <c r="E26" s="9" t="s">
        <v>16</v>
      </c>
      <c r="F26" s="9">
        <f>'[1]убор пл без уд'!T23</f>
        <v>15</v>
      </c>
      <c r="G26" s="15">
        <f>'[1]убор пл без уд'!F23/100</f>
        <v>8.3262</v>
      </c>
      <c r="H26" s="16">
        <f>C26*F26*G26/1000</f>
        <v>0.124893</v>
      </c>
      <c r="I26" s="9" t="s">
        <v>11</v>
      </c>
    </row>
    <row r="27" spans="1:11" ht="27.6" x14ac:dyDescent="0.3">
      <c r="A27" s="13" t="s">
        <v>61</v>
      </c>
      <c r="B27" s="9" t="s">
        <v>62</v>
      </c>
      <c r="C27" s="8">
        <v>1</v>
      </c>
      <c r="D27" s="9" t="s">
        <v>43</v>
      </c>
      <c r="E27" s="9" t="s">
        <v>16</v>
      </c>
      <c r="F27" s="9">
        <f>'[1]убор пл без уд'!T24</f>
        <v>12</v>
      </c>
      <c r="G27" s="15">
        <f>'[1]убор пл без уд'!F24/100</f>
        <v>6.6995000000000005</v>
      </c>
      <c r="H27" s="16">
        <f>C27*F27*G27/1000</f>
        <v>8.0394000000000007E-2</v>
      </c>
      <c r="I27" s="9" t="s">
        <v>11</v>
      </c>
    </row>
    <row r="28" spans="1:11" x14ac:dyDescent="0.3">
      <c r="A28" s="13" t="s">
        <v>63</v>
      </c>
      <c r="B28" s="9" t="s">
        <v>64</v>
      </c>
      <c r="C28" s="8"/>
      <c r="D28" s="9"/>
      <c r="E28" s="9" t="s">
        <v>16</v>
      </c>
      <c r="F28" s="9"/>
      <c r="G28" s="15"/>
      <c r="H28" s="16">
        <f>C28*F28*G28/1000</f>
        <v>0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7">
        <f>H30+H31+H32</f>
        <v>173.75504999999998</v>
      </c>
      <c r="I29" s="9"/>
      <c r="J29" s="21"/>
      <c r="K29" s="22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69</v>
      </c>
      <c r="E30" s="9" t="s">
        <v>33</v>
      </c>
      <c r="F30" s="9">
        <v>0</v>
      </c>
      <c r="G30" s="9">
        <v>0</v>
      </c>
      <c r="H30" s="16">
        <f>F30*G30/1000</f>
        <v>0</v>
      </c>
      <c r="I30" s="9" t="s">
        <v>11</v>
      </c>
      <c r="J30" s="23"/>
      <c r="K30" s="22"/>
    </row>
    <row r="31" spans="1:11" ht="27.6" x14ac:dyDescent="0.4">
      <c r="A31" s="13" t="s">
        <v>70</v>
      </c>
      <c r="B31" s="9" t="s">
        <v>71</v>
      </c>
      <c r="C31" s="8"/>
      <c r="D31" s="9" t="s">
        <v>69</v>
      </c>
      <c r="E31" s="9" t="s">
        <v>33</v>
      </c>
      <c r="F31" s="9">
        <v>889</v>
      </c>
      <c r="G31" s="9">
        <v>195.45</v>
      </c>
      <c r="H31" s="16">
        <f>F31*G31/1000</f>
        <v>173.75504999999998</v>
      </c>
      <c r="I31" s="9" t="s">
        <v>11</v>
      </c>
      <c r="J31" s="21"/>
      <c r="K31" s="22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74</v>
      </c>
      <c r="J32" s="24"/>
    </row>
    <row r="33" spans="1:11" ht="27.6" x14ac:dyDescent="0.4">
      <c r="A33" s="13" t="s">
        <v>75</v>
      </c>
      <c r="B33" s="9" t="s">
        <v>76</v>
      </c>
      <c r="C33" s="8"/>
      <c r="D33" s="9"/>
      <c r="E33" s="9"/>
      <c r="F33" s="9"/>
      <c r="G33" s="9"/>
      <c r="H33" s="25">
        <f>H34+H35</f>
        <v>0</v>
      </c>
      <c r="I33" s="9"/>
      <c r="J33" s="23"/>
      <c r="K33" s="22"/>
    </row>
    <row r="34" spans="1:11" ht="21" x14ac:dyDescent="0.4">
      <c r="A34" s="13" t="s">
        <v>77</v>
      </c>
      <c r="B34" s="9" t="s">
        <v>78</v>
      </c>
      <c r="C34" s="8"/>
      <c r="D34" s="9"/>
      <c r="E34" s="9"/>
      <c r="F34" s="9"/>
      <c r="G34" s="9"/>
      <c r="H34" s="8"/>
      <c r="I34" s="9" t="s">
        <v>74</v>
      </c>
      <c r="J34" s="23"/>
      <c r="K34" s="22"/>
    </row>
    <row r="35" spans="1:11" ht="27.6" x14ac:dyDescent="0.4">
      <c r="A35" s="13" t="s">
        <v>79</v>
      </c>
      <c r="B35" s="9" t="s">
        <v>80</v>
      </c>
      <c r="C35" s="8"/>
      <c r="D35" s="9"/>
      <c r="E35" s="9" t="s">
        <v>81</v>
      </c>
      <c r="F35" s="9">
        <v>0</v>
      </c>
      <c r="G35" s="9">
        <v>0</v>
      </c>
      <c r="H35" s="16">
        <f>F35*G35/1000</f>
        <v>0</v>
      </c>
      <c r="I35" s="9" t="s">
        <v>11</v>
      </c>
      <c r="J35" s="23"/>
      <c r="K35" s="22"/>
    </row>
    <row r="36" spans="1:11" ht="27.6" x14ac:dyDescent="0.4">
      <c r="A36" s="13" t="s">
        <v>82</v>
      </c>
      <c r="B36" s="9" t="s">
        <v>83</v>
      </c>
      <c r="C36" s="8"/>
      <c r="D36" s="9" t="s">
        <v>69</v>
      </c>
      <c r="E36" s="9" t="s">
        <v>16</v>
      </c>
      <c r="F36" s="9">
        <v>0</v>
      </c>
      <c r="G36" s="9">
        <v>0</v>
      </c>
      <c r="H36" s="16">
        <f>F36*G36/1000</f>
        <v>0</v>
      </c>
      <c r="I36" s="9"/>
      <c r="J36" s="23"/>
      <c r="K36" s="22"/>
    </row>
    <row r="37" spans="1:11" ht="27.6" x14ac:dyDescent="0.3">
      <c r="A37" s="13" t="s">
        <v>84</v>
      </c>
      <c r="B37" s="9" t="s">
        <v>85</v>
      </c>
      <c r="C37" s="8">
        <v>365</v>
      </c>
      <c r="D37" s="9"/>
      <c r="E37" s="9" t="s">
        <v>16</v>
      </c>
      <c r="F37" s="9"/>
      <c r="G37" s="9"/>
      <c r="H37" s="16">
        <f>F37*C37*G37/1000</f>
        <v>0</v>
      </c>
      <c r="I37" s="9" t="s">
        <v>11</v>
      </c>
      <c r="J37" s="26"/>
    </row>
    <row r="38" spans="1:11" ht="41.4" x14ac:dyDescent="0.4">
      <c r="A38" s="13" t="s">
        <v>86</v>
      </c>
      <c r="B38" s="9" t="s">
        <v>87</v>
      </c>
      <c r="C38" s="8"/>
      <c r="D38" s="9" t="s">
        <v>88</v>
      </c>
      <c r="E38" s="9" t="s">
        <v>89</v>
      </c>
      <c r="F38" s="9">
        <v>0</v>
      </c>
      <c r="G38" s="9">
        <v>0</v>
      </c>
      <c r="H38" s="16">
        <f>F38*G38/1000</f>
        <v>0</v>
      </c>
      <c r="I38" s="9" t="s">
        <v>11</v>
      </c>
      <c r="J38" s="23"/>
      <c r="K38" s="22"/>
    </row>
    <row r="39" spans="1:11" ht="41.4" x14ac:dyDescent="0.4">
      <c r="A39" s="13" t="s">
        <v>90</v>
      </c>
      <c r="B39" s="9" t="s">
        <v>91</v>
      </c>
      <c r="C39" s="8"/>
      <c r="D39" s="9" t="s">
        <v>92</v>
      </c>
      <c r="E39" s="9" t="s">
        <v>81</v>
      </c>
      <c r="F39" s="9"/>
      <c r="G39" s="9"/>
      <c r="H39" s="16">
        <f>F39*G39/1000</f>
        <v>0</v>
      </c>
      <c r="I39" s="9"/>
      <c r="J39" s="23"/>
      <c r="K39" s="22"/>
    </row>
    <row r="40" spans="1:11" ht="27.6" x14ac:dyDescent="0.3">
      <c r="A40" s="27">
        <v>3</v>
      </c>
      <c r="B40" s="7" t="s">
        <v>93</v>
      </c>
      <c r="C40" s="8"/>
      <c r="D40" s="9"/>
      <c r="E40" s="9"/>
      <c r="F40" s="9"/>
      <c r="G40" s="9"/>
      <c r="H40" s="10">
        <f>H41+H42</f>
        <v>122.90096</v>
      </c>
      <c r="I40" s="9"/>
      <c r="J40" s="26"/>
    </row>
    <row r="41" spans="1:11" x14ac:dyDescent="0.3">
      <c r="A41" s="13" t="s">
        <v>94</v>
      </c>
      <c r="B41" s="9" t="s">
        <v>95</v>
      </c>
      <c r="C41" s="8">
        <v>365</v>
      </c>
      <c r="D41" s="9"/>
      <c r="E41" s="9" t="s">
        <v>96</v>
      </c>
      <c r="F41" s="9"/>
      <c r="G41" s="9"/>
      <c r="H41" s="16">
        <f>F41*C41*G41/1000</f>
        <v>0</v>
      </c>
      <c r="I41" s="9"/>
      <c r="J41" s="26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145.6</v>
      </c>
      <c r="G42" s="9">
        <v>844.1</v>
      </c>
      <c r="H42" s="16">
        <f>F42*G42/1000</f>
        <v>122.90096</v>
      </c>
      <c r="I42" s="9" t="s">
        <v>11</v>
      </c>
      <c r="J42" s="26"/>
    </row>
    <row r="43" spans="1:11" ht="27.6" x14ac:dyDescent="0.3">
      <c r="A43" s="27">
        <v>4</v>
      </c>
      <c r="B43" s="7" t="s">
        <v>99</v>
      </c>
      <c r="C43" s="8"/>
      <c r="D43" s="9"/>
      <c r="E43" s="9" t="s">
        <v>96</v>
      </c>
      <c r="F43" s="9"/>
      <c r="G43" s="9"/>
      <c r="H43" s="10">
        <f>F43*G43</f>
        <v>0</v>
      </c>
      <c r="I43" s="9"/>
      <c r="J43" s="26"/>
    </row>
    <row r="44" spans="1:11" ht="55.2" x14ac:dyDescent="0.3">
      <c r="A44" s="27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75.78276000000001</v>
      </c>
      <c r="I44" s="9"/>
      <c r="J44" s="26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8">
        <f>H46+H47+H48+H49+H50</f>
        <v>0</v>
      </c>
      <c r="I45" s="9"/>
      <c r="J45" s="23"/>
      <c r="K45" s="22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33</v>
      </c>
      <c r="F46" s="9"/>
      <c r="G46" s="9"/>
      <c r="H46" s="8"/>
      <c r="I46" s="9"/>
      <c r="J46" s="23"/>
      <c r="K46" s="22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3"/>
      <c r="K47" s="22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3"/>
      <c r="K48" s="22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3"/>
      <c r="K49" s="22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6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9">
        <f>H52+H53+H54+H55+H56+H57+H58+H59+H60</f>
        <v>54.692</v>
      </c>
      <c r="I51" s="9"/>
      <c r="J51" s="23"/>
      <c r="K51" s="22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5">
        <f>F52*G52/1000</f>
        <v>0</v>
      </c>
      <c r="I52" s="9"/>
      <c r="J52" s="23"/>
      <c r="K52" s="22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5"/>
      <c r="I53" s="9"/>
      <c r="J53" s="26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5"/>
      <c r="I54" s="9"/>
      <c r="J54" s="23"/>
      <c r="K54" s="22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33</v>
      </c>
      <c r="F55" s="9"/>
      <c r="G55" s="9"/>
      <c r="H55" s="16">
        <f>F55*G55/1000</f>
        <v>0</v>
      </c>
      <c r="I55" s="9" t="s">
        <v>11</v>
      </c>
      <c r="J55" s="23"/>
      <c r="K55" s="22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33</v>
      </c>
      <c r="F56" s="9"/>
      <c r="G56" s="9"/>
      <c r="H56" s="16"/>
      <c r="I56" s="9"/>
      <c r="J56" s="23"/>
      <c r="K56" s="22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33</v>
      </c>
      <c r="F57" s="9">
        <v>98</v>
      </c>
      <c r="G57" s="9">
        <v>112.5</v>
      </c>
      <c r="H57" s="16">
        <f>F57*G57/1000</f>
        <v>11.025</v>
      </c>
      <c r="I57" s="9" t="s">
        <v>11</v>
      </c>
      <c r="J57" s="23"/>
      <c r="K57" s="22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46</v>
      </c>
      <c r="F58" s="9"/>
      <c r="G58" s="9"/>
      <c r="H58" s="25"/>
      <c r="I58" s="9"/>
      <c r="J58" s="23"/>
      <c r="K58" s="22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33</v>
      </c>
      <c r="F59" s="9"/>
      <c r="G59" s="9"/>
      <c r="H59" s="25"/>
      <c r="I59" s="9"/>
      <c r="J59" s="26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>
        <v>100</v>
      </c>
      <c r="G60" s="15">
        <v>436.67</v>
      </c>
      <c r="H60" s="16">
        <f>F60*G60/1000</f>
        <v>43.667000000000002</v>
      </c>
      <c r="I60" s="9"/>
      <c r="J60" s="26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30">
        <f>H62+H63+H64+H65</f>
        <v>0</v>
      </c>
      <c r="I61" s="9"/>
      <c r="J61" s="26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33</v>
      </c>
      <c r="F62" s="9"/>
      <c r="G62" s="9"/>
      <c r="H62" s="8"/>
      <c r="I62" s="9"/>
      <c r="J62" s="26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6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33</v>
      </c>
      <c r="F64" s="9"/>
      <c r="G64" s="9"/>
      <c r="H64" s="8"/>
      <c r="I64" s="9"/>
      <c r="J64" s="26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6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6">
        <f>H67+H68+H69+H70+H70+H73+H74</f>
        <v>19.159680000000002</v>
      </c>
      <c r="I66" s="9"/>
      <c r="J66" s="23"/>
      <c r="K66" s="22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46</v>
      </c>
      <c r="F67" s="9"/>
      <c r="G67" s="9"/>
      <c r="H67" s="8"/>
      <c r="I67" s="9"/>
      <c r="J67" s="26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33</v>
      </c>
      <c r="F68" s="9"/>
      <c r="G68" s="9"/>
      <c r="H68" s="8"/>
      <c r="I68" s="9"/>
      <c r="J68" s="23"/>
      <c r="K68" s="22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33</v>
      </c>
      <c r="F69" s="9"/>
      <c r="G69" s="9"/>
      <c r="H69" s="16"/>
      <c r="I69" s="9"/>
      <c r="J69" s="23"/>
      <c r="K69" s="22"/>
    </row>
    <row r="70" spans="1:11" x14ac:dyDescent="0.3">
      <c r="A70" s="31" t="s">
        <v>156</v>
      </c>
      <c r="B70" s="32" t="s">
        <v>157</v>
      </c>
      <c r="C70" s="8"/>
      <c r="D70" s="8"/>
      <c r="E70" s="8"/>
      <c r="F70" s="8"/>
      <c r="G70" s="8"/>
      <c r="H70" s="16">
        <f>H71+H72+H73+H74</f>
        <v>9.5798400000000008</v>
      </c>
      <c r="I70" s="8"/>
      <c r="J70" s="26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>
        <v>32</v>
      </c>
      <c r="G71" s="9">
        <v>299.37</v>
      </c>
      <c r="H71" s="16">
        <f>F71*G71/1000</f>
        <v>9.5798400000000008</v>
      </c>
      <c r="I71" s="9" t="s">
        <v>11</v>
      </c>
      <c r="J71" s="23"/>
      <c r="K71" s="22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33</v>
      </c>
      <c r="F72" s="9"/>
      <c r="G72" s="9"/>
      <c r="H72" s="8"/>
      <c r="I72" s="9"/>
      <c r="J72" s="23"/>
      <c r="K72" s="22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33</v>
      </c>
      <c r="F73" s="9"/>
      <c r="G73" s="9"/>
      <c r="H73" s="8">
        <v>0</v>
      </c>
      <c r="I73" s="9"/>
      <c r="J73" s="23"/>
      <c r="K73" s="22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3"/>
      <c r="K74" s="22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3">
        <f>H76+H77+H78+H79+H80+H81+H82</f>
        <v>1.31301</v>
      </c>
      <c r="I75" s="9" t="s">
        <v>11</v>
      </c>
      <c r="J75" s="23"/>
      <c r="K75" s="22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/>
      <c r="G76" s="9"/>
      <c r="H76" s="33">
        <f>F76*G76/1000</f>
        <v>0</v>
      </c>
      <c r="I76" s="9"/>
      <c r="J76" s="23"/>
      <c r="K76" s="22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46</v>
      </c>
      <c r="F77" s="9"/>
      <c r="G77" s="9"/>
      <c r="H77" s="34"/>
      <c r="I77" s="9"/>
      <c r="J77" s="23"/>
      <c r="K77" s="22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46</v>
      </c>
      <c r="F78" s="9"/>
      <c r="G78" s="9"/>
      <c r="H78" s="34"/>
      <c r="I78" s="9"/>
      <c r="J78" s="23"/>
      <c r="K78" s="22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46</v>
      </c>
      <c r="F79" s="9"/>
      <c r="G79" s="9"/>
      <c r="H79" s="33">
        <f>F79*G79/1000</f>
        <v>0</v>
      </c>
      <c r="I79" s="9"/>
      <c r="J79" s="23"/>
      <c r="K79" s="22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46</v>
      </c>
      <c r="F80" s="9"/>
      <c r="G80" s="9"/>
      <c r="H80" s="35"/>
      <c r="I80" s="9"/>
      <c r="J80" s="23"/>
      <c r="K80" s="22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46</v>
      </c>
      <c r="F81" s="9"/>
      <c r="G81" s="9"/>
      <c r="H81" s="33">
        <f>F81*G81/1000</f>
        <v>0</v>
      </c>
      <c r="I81" s="9"/>
      <c r="J81" s="23"/>
      <c r="K81" s="22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437.67</v>
      </c>
      <c r="H82" s="33">
        <f>F82*G82/1000</f>
        <v>1.31301</v>
      </c>
      <c r="I82" s="9" t="s">
        <v>11</v>
      </c>
      <c r="J82" s="23"/>
      <c r="K82" s="22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6">
        <f>H84+H85+H86+H87+H88+H89+H90+H91+H92+H93+H94+H95</f>
        <v>0.61807000000000001</v>
      </c>
      <c r="I83" s="9"/>
      <c r="J83" s="23"/>
      <c r="K83" s="36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6">
        <f>F84*G84/1000</f>
        <v>0</v>
      </c>
      <c r="I84" s="9"/>
      <c r="J84" s="23"/>
      <c r="K84" s="22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46</v>
      </c>
      <c r="F85" s="9"/>
      <c r="G85" s="9"/>
      <c r="H85" s="8"/>
      <c r="I85" s="9"/>
      <c r="J85" s="26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46</v>
      </c>
      <c r="F86" s="9"/>
      <c r="G86" s="9"/>
      <c r="H86" s="8"/>
      <c r="I86" s="9"/>
      <c r="J86" s="23"/>
      <c r="K86" s="22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46</v>
      </c>
      <c r="F87" s="9"/>
      <c r="G87" s="9"/>
      <c r="H87" s="8"/>
      <c r="I87" s="9"/>
      <c r="J87" s="26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46</v>
      </c>
      <c r="F88" s="9"/>
      <c r="G88" s="9"/>
      <c r="H88" s="8"/>
      <c r="I88" s="9"/>
      <c r="J88" s="26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46</v>
      </c>
      <c r="F89" s="9"/>
      <c r="G89" s="9"/>
      <c r="H89" s="8"/>
      <c r="I89" s="9"/>
      <c r="J89" s="26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46</v>
      </c>
      <c r="F90" s="9"/>
      <c r="G90" s="9"/>
      <c r="H90" s="16"/>
      <c r="I90" s="9"/>
      <c r="J90" s="23"/>
      <c r="K90" s="36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46</v>
      </c>
      <c r="F91" s="9"/>
      <c r="G91" s="9"/>
      <c r="H91" s="8"/>
      <c r="I91" s="9"/>
      <c r="J91" s="26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46</v>
      </c>
      <c r="F92" s="9"/>
      <c r="G92" s="9"/>
      <c r="H92" s="8"/>
      <c r="I92" s="9"/>
      <c r="J92" s="23"/>
      <c r="K92" s="22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46</v>
      </c>
      <c r="F93" s="9"/>
      <c r="G93" s="9"/>
      <c r="H93" s="8"/>
      <c r="I93" s="9"/>
      <c r="J93" s="26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33</v>
      </c>
      <c r="F94" s="9"/>
      <c r="G94" s="9"/>
      <c r="H94" s="8"/>
      <c r="I94" s="9"/>
      <c r="J94" s="23"/>
      <c r="K94" s="22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>
        <v>1</v>
      </c>
      <c r="G95" s="9">
        <v>618.07000000000005</v>
      </c>
      <c r="H95" s="16">
        <f>F95*G95/1000</f>
        <v>0.61807000000000001</v>
      </c>
      <c r="I95" s="9" t="s">
        <v>11</v>
      </c>
      <c r="J95" s="23"/>
      <c r="K95" s="36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6">
        <f>H97+H98+H99+H100</f>
        <v>0</v>
      </c>
      <c r="I96" s="9"/>
      <c r="J96" s="23"/>
      <c r="K96" s="36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33</v>
      </c>
      <c r="F97" s="9">
        <v>0</v>
      </c>
      <c r="G97" s="9">
        <v>0</v>
      </c>
      <c r="H97" s="16">
        <f>F97*G97/1000</f>
        <v>0</v>
      </c>
      <c r="I97" s="9" t="s">
        <v>11</v>
      </c>
      <c r="J97" s="23"/>
      <c r="K97" s="22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33</v>
      </c>
      <c r="F98" s="9">
        <v>0</v>
      </c>
      <c r="G98" s="9">
        <v>0</v>
      </c>
      <c r="H98" s="16">
        <f>F98*G98/1000</f>
        <v>0</v>
      </c>
      <c r="I98" s="9" t="s">
        <v>11</v>
      </c>
      <c r="J98" s="23"/>
      <c r="K98" s="22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33</v>
      </c>
      <c r="F99" s="9"/>
      <c r="G99" s="9"/>
      <c r="H99" s="16">
        <f>F99*G99/1000</f>
        <v>0</v>
      </c>
      <c r="I99" s="9" t="s">
        <v>11</v>
      </c>
      <c r="J99" s="23"/>
      <c r="K99" s="22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33</v>
      </c>
      <c r="F100" s="9"/>
      <c r="G100" s="9"/>
      <c r="H100" s="8"/>
      <c r="I100" s="9"/>
      <c r="J100" s="23"/>
      <c r="K100" s="22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6">
        <f>H102+H103+H104+H105+H106</f>
        <v>0</v>
      </c>
      <c r="I101" s="9"/>
      <c r="J101" s="23"/>
      <c r="K101" s="22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33</v>
      </c>
      <c r="F102" s="9"/>
      <c r="G102" s="9"/>
      <c r="H102" s="8"/>
      <c r="I102" s="9"/>
      <c r="J102" s="23"/>
      <c r="K102" s="22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/>
      <c r="G103" s="9"/>
      <c r="H103" s="8"/>
      <c r="I103" s="9"/>
      <c r="J103" s="23"/>
      <c r="K103" s="22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/>
      <c r="G104" s="9"/>
      <c r="H104" s="8"/>
      <c r="I104" s="9"/>
      <c r="J104" s="23"/>
      <c r="K104" s="22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33</v>
      </c>
      <c r="F105" s="9"/>
      <c r="G105" s="9"/>
      <c r="H105" s="8"/>
      <c r="I105" s="9"/>
      <c r="J105" s="23"/>
      <c r="K105" s="36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/>
      <c r="G106" s="9"/>
      <c r="H106" s="16">
        <f>F106*G106/1000</f>
        <v>0</v>
      </c>
      <c r="I106" s="9"/>
      <c r="J106" s="23"/>
      <c r="K106" s="22"/>
    </row>
    <row r="107" spans="1:11" ht="55.2" x14ac:dyDescent="0.4">
      <c r="A107" s="27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140.57796999999999</v>
      </c>
      <c r="I107" s="9"/>
      <c r="J107" s="23"/>
      <c r="K107" s="36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6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0</v>
      </c>
      <c r="G109" s="9">
        <v>0</v>
      </c>
      <c r="H109" s="8"/>
      <c r="I109" s="9"/>
      <c r="J109" s="23"/>
      <c r="K109" s="36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89</v>
      </c>
      <c r="F110" s="9">
        <v>0</v>
      </c>
      <c r="G110" s="9">
        <v>0</v>
      </c>
      <c r="H110" s="8"/>
      <c r="I110" s="9"/>
      <c r="J110" s="26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89</v>
      </c>
      <c r="F111" s="9">
        <v>0</v>
      </c>
      <c r="G111" s="9">
        <v>0</v>
      </c>
      <c r="H111" s="8"/>
      <c r="I111" s="9"/>
      <c r="J111" s="23"/>
      <c r="K111" s="22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6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6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6"/>
      <c r="I114" s="9"/>
      <c r="J114" s="26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89</v>
      </c>
      <c r="F115" s="9">
        <v>0</v>
      </c>
      <c r="G115" s="9">
        <v>0</v>
      </c>
      <c r="H115" s="8"/>
      <c r="I115" s="9"/>
      <c r="J115" s="26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3"/>
      <c r="K116" s="22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3"/>
      <c r="K117" s="22"/>
    </row>
    <row r="118" spans="1:11" ht="41.4" x14ac:dyDescent="0.3">
      <c r="A118" s="13" t="s">
        <v>255</v>
      </c>
      <c r="B118" s="9" t="s">
        <v>256</v>
      </c>
      <c r="C118" s="8"/>
      <c r="D118" s="9" t="s">
        <v>43</v>
      </c>
      <c r="E118" s="9" t="s">
        <v>108</v>
      </c>
      <c r="F118" s="9">
        <v>0</v>
      </c>
      <c r="G118" s="9">
        <v>0</v>
      </c>
      <c r="H118" s="8"/>
      <c r="I118" s="9"/>
      <c r="J118" s="26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6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6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6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89</v>
      </c>
      <c r="F122" s="9">
        <v>0</v>
      </c>
      <c r="G122" s="9">
        <v>0</v>
      </c>
      <c r="H122" s="8"/>
      <c r="I122" s="9"/>
      <c r="J122" s="26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10</v>
      </c>
      <c r="G123" s="15">
        <v>2190.5</v>
      </c>
      <c r="H123" s="16">
        <f>F123*G123/1000</f>
        <v>21.905000000000001</v>
      </c>
      <c r="I123" s="9" t="s">
        <v>11</v>
      </c>
      <c r="J123" s="26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10</v>
      </c>
      <c r="G124" s="15">
        <v>2872.42</v>
      </c>
      <c r="H124" s="16">
        <f>F124*G124/1000</f>
        <v>28.7242</v>
      </c>
      <c r="I124" s="9" t="s">
        <v>11</v>
      </c>
      <c r="J124" s="23"/>
      <c r="K124" s="36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13</v>
      </c>
      <c r="G125" s="15">
        <v>2872.42</v>
      </c>
      <c r="H125" s="16">
        <f>F125*G125/1000</f>
        <v>37.341459999999998</v>
      </c>
      <c r="I125" s="9" t="s">
        <v>11</v>
      </c>
      <c r="J125" s="23"/>
      <c r="K125" s="36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26</v>
      </c>
      <c r="G126" s="9">
        <v>1254</v>
      </c>
      <c r="H126" s="16">
        <f>F126*G126/1000</f>
        <v>32.603999999999999</v>
      </c>
      <c r="I126" s="9" t="s">
        <v>11</v>
      </c>
      <c r="J126" s="23"/>
      <c r="K126" s="36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20</v>
      </c>
      <c r="G127" s="9">
        <v>672.86</v>
      </c>
      <c r="H127" s="16">
        <f>F127*G127/1000</f>
        <v>13.4572</v>
      </c>
      <c r="I127" s="9" t="s">
        <v>11</v>
      </c>
      <c r="J127" s="23"/>
      <c r="K127" s="36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5"/>
      <c r="I128" s="9"/>
      <c r="J128" s="26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5"/>
      <c r="I129" s="9"/>
      <c r="J129" s="26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5"/>
      <c r="I130" s="9"/>
      <c r="J130" s="26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5"/>
      <c r="I131" s="9"/>
      <c r="J131" s="26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46</v>
      </c>
      <c r="F132" s="9"/>
      <c r="G132" s="9"/>
      <c r="H132" s="16"/>
      <c r="I132" s="9"/>
      <c r="J132" s="26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5"/>
      <c r="I133" s="9"/>
      <c r="J133" s="26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89</v>
      </c>
      <c r="F134" s="9">
        <v>0</v>
      </c>
      <c r="G134" s="9">
        <v>0</v>
      </c>
      <c r="H134" s="25"/>
      <c r="I134" s="9"/>
      <c r="J134" s="23"/>
      <c r="K134" s="36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89</v>
      </c>
      <c r="F135" s="9">
        <v>0</v>
      </c>
      <c r="G135" s="9">
        <v>0</v>
      </c>
      <c r="H135" s="25"/>
      <c r="I135" s="9"/>
      <c r="J135" s="26"/>
      <c r="K135" s="37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>
        <v>1</v>
      </c>
      <c r="G136" s="15">
        <v>6546.11</v>
      </c>
      <c r="H136" s="16">
        <f>F136*G136/1000</f>
        <v>6.5461099999999997</v>
      </c>
      <c r="I136" s="9" t="s">
        <v>11</v>
      </c>
      <c r="J136" s="23"/>
      <c r="K136" s="36"/>
    </row>
    <row r="137" spans="1:11" ht="27.6" x14ac:dyDescent="0.4">
      <c r="A137" s="27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0</v>
      </c>
      <c r="I137" s="9"/>
      <c r="J137" s="23"/>
      <c r="K137" s="36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3"/>
      <c r="K138" s="36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6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6"/>
    </row>
    <row r="141" spans="1:11" x14ac:dyDescent="0.3">
      <c r="A141" s="13" t="s">
        <v>302</v>
      </c>
      <c r="B141" s="9" t="s">
        <v>24</v>
      </c>
      <c r="C141" s="8">
        <v>52</v>
      </c>
      <c r="D141" s="9" t="s">
        <v>303</v>
      </c>
      <c r="E141" s="9" t="s">
        <v>25</v>
      </c>
      <c r="F141" s="9"/>
      <c r="G141" s="9"/>
      <c r="H141" s="16">
        <f>C141*F141*G141/1000</f>
        <v>0</v>
      </c>
      <c r="I141" s="9"/>
      <c r="J141" s="26"/>
    </row>
    <row r="142" spans="1:11" x14ac:dyDescent="0.3">
      <c r="A142" s="13" t="s">
        <v>304</v>
      </c>
      <c r="B142" s="9" t="s">
        <v>305</v>
      </c>
      <c r="C142" s="8">
        <v>365</v>
      </c>
      <c r="D142" s="9" t="s">
        <v>303</v>
      </c>
      <c r="E142" s="9" t="s">
        <v>25</v>
      </c>
      <c r="F142" s="9"/>
      <c r="G142" s="9"/>
      <c r="H142" s="16">
        <f>C142*F142*G142/1000</f>
        <v>0</v>
      </c>
      <c r="I142" s="9"/>
      <c r="J142" s="26"/>
    </row>
    <row r="143" spans="1:11" ht="27.6" x14ac:dyDescent="0.3">
      <c r="A143" s="13" t="s">
        <v>306</v>
      </c>
      <c r="B143" s="9" t="s">
        <v>307</v>
      </c>
      <c r="C143" s="8"/>
      <c r="D143" s="9" t="s">
        <v>124</v>
      </c>
      <c r="E143" s="9"/>
      <c r="F143" s="9"/>
      <c r="G143" s="9"/>
      <c r="H143" s="8"/>
      <c r="I143" s="9"/>
      <c r="J143" s="26"/>
    </row>
    <row r="144" spans="1:11" ht="27.6" x14ac:dyDescent="0.3">
      <c r="A144" s="13" t="s">
        <v>308</v>
      </c>
      <c r="B144" s="9" t="s">
        <v>309</v>
      </c>
      <c r="C144" s="8"/>
      <c r="D144" s="9" t="s">
        <v>124</v>
      </c>
      <c r="E144" s="9"/>
      <c r="F144" s="9"/>
      <c r="G144" s="9"/>
      <c r="H144" s="8"/>
      <c r="I144" s="9"/>
      <c r="J144" s="26"/>
    </row>
    <row r="145" spans="1:11" ht="27.6" x14ac:dyDescent="0.3">
      <c r="A145" s="13" t="s">
        <v>310</v>
      </c>
      <c r="B145" s="9" t="s">
        <v>311</v>
      </c>
      <c r="C145" s="8">
        <v>12</v>
      </c>
      <c r="D145" s="9" t="s">
        <v>312</v>
      </c>
      <c r="E145" s="38" t="s">
        <v>313</v>
      </c>
      <c r="F145" s="9"/>
      <c r="G145" s="9"/>
      <c r="H145" s="16">
        <f>C145*F145*G145/1000</f>
        <v>0</v>
      </c>
      <c r="I145" s="9" t="s">
        <v>11</v>
      </c>
      <c r="J145" s="26"/>
    </row>
    <row r="146" spans="1:11" ht="27.6" x14ac:dyDescent="0.3">
      <c r="A146" s="13" t="s">
        <v>314</v>
      </c>
      <c r="B146" s="9" t="s">
        <v>315</v>
      </c>
      <c r="C146" s="8"/>
      <c r="D146" s="9" t="s">
        <v>69</v>
      </c>
      <c r="E146" s="9" t="s">
        <v>316</v>
      </c>
      <c r="F146" s="9"/>
      <c r="G146" s="9"/>
      <c r="H146" s="16">
        <f>F146*G146/1000</f>
        <v>0</v>
      </c>
      <c r="I146" s="9" t="s">
        <v>11</v>
      </c>
      <c r="J146" s="26"/>
    </row>
    <row r="147" spans="1:11" ht="27.6" x14ac:dyDescent="0.4">
      <c r="A147" s="13" t="s">
        <v>317</v>
      </c>
      <c r="B147" s="9" t="s">
        <v>318</v>
      </c>
      <c r="C147" s="8"/>
      <c r="D147" s="9" t="s">
        <v>69</v>
      </c>
      <c r="E147" s="9"/>
      <c r="F147" s="9"/>
      <c r="G147" s="9"/>
      <c r="H147" s="8"/>
      <c r="I147" s="9"/>
      <c r="J147" s="23"/>
      <c r="K147" s="22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6">
        <f>F148*G148/1000</f>
        <v>0</v>
      </c>
      <c r="I148" s="9"/>
      <c r="J148" s="23"/>
      <c r="K148" s="36"/>
    </row>
    <row r="149" spans="1:11" ht="27.6" x14ac:dyDescent="0.3">
      <c r="A149" s="27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0</v>
      </c>
      <c r="I149" s="9"/>
      <c r="J149" s="26"/>
    </row>
    <row r="150" spans="1:11" ht="27.6" x14ac:dyDescent="0.3">
      <c r="A150" s="13" t="s">
        <v>323</v>
      </c>
      <c r="B150" s="9" t="s">
        <v>324</v>
      </c>
      <c r="C150" s="8"/>
      <c r="D150" s="9" t="s">
        <v>124</v>
      </c>
      <c r="E150" s="9"/>
      <c r="F150" s="9"/>
      <c r="G150" s="9"/>
      <c r="H150" s="16">
        <v>0</v>
      </c>
      <c r="I150" s="9" t="s">
        <v>11</v>
      </c>
      <c r="J150" s="26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6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6"/>
    </row>
    <row r="153" spans="1:11" ht="27.6" x14ac:dyDescent="0.3">
      <c r="A153" s="27">
        <v>9</v>
      </c>
      <c r="B153" s="7" t="s">
        <v>329</v>
      </c>
      <c r="C153" s="8"/>
      <c r="D153" s="9" t="s">
        <v>124</v>
      </c>
      <c r="E153" s="9"/>
      <c r="F153" s="9"/>
      <c r="G153" s="9"/>
      <c r="H153" s="28">
        <f>H154+H155+H156+H157</f>
        <v>0</v>
      </c>
      <c r="I153" s="9"/>
      <c r="J153" s="26"/>
    </row>
    <row r="154" spans="1:11" ht="27.6" x14ac:dyDescent="0.3">
      <c r="A154" s="13" t="s">
        <v>330</v>
      </c>
      <c r="B154" s="9" t="s">
        <v>331</v>
      </c>
      <c r="C154" s="8"/>
      <c r="D154" s="9" t="s">
        <v>124</v>
      </c>
      <c r="E154" s="9" t="s">
        <v>89</v>
      </c>
      <c r="F154" s="9"/>
      <c r="G154" s="9"/>
      <c r="H154" s="16">
        <v>0</v>
      </c>
      <c r="I154" s="9"/>
      <c r="J154" s="26"/>
    </row>
    <row r="155" spans="1:11" ht="27.6" x14ac:dyDescent="0.3">
      <c r="A155" s="13" t="s">
        <v>332</v>
      </c>
      <c r="B155" s="9" t="s">
        <v>333</v>
      </c>
      <c r="C155" s="8"/>
      <c r="D155" s="9" t="s">
        <v>124</v>
      </c>
      <c r="E155" s="9"/>
      <c r="F155" s="9"/>
      <c r="G155" s="9"/>
      <c r="H155" s="16">
        <v>0</v>
      </c>
      <c r="I155" s="9"/>
      <c r="J155" s="26"/>
    </row>
    <row r="156" spans="1:11" ht="41.4" x14ac:dyDescent="0.3">
      <c r="A156" s="13" t="s">
        <v>334</v>
      </c>
      <c r="B156" s="9" t="s">
        <v>335</v>
      </c>
      <c r="C156" s="8"/>
      <c r="D156" s="9" t="s">
        <v>124</v>
      </c>
      <c r="E156" s="9" t="s">
        <v>89</v>
      </c>
      <c r="F156" s="9"/>
      <c r="G156" s="9"/>
      <c r="H156" s="16">
        <f>F156*G156/1000</f>
        <v>0</v>
      </c>
      <c r="I156" s="9"/>
      <c r="J156" s="26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16">
        <f>F157*G157/1000</f>
        <v>0</v>
      </c>
      <c r="I157" s="9"/>
      <c r="J157" s="26"/>
    </row>
    <row r="158" spans="1:11" ht="27.6" x14ac:dyDescent="0.4">
      <c r="A158" s="27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19.343299999999999</v>
      </c>
      <c r="I158" s="9"/>
      <c r="J158" s="23"/>
      <c r="K158" s="22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>
        <v>0</v>
      </c>
      <c r="G159" s="9">
        <v>0</v>
      </c>
      <c r="H159" s="8"/>
      <c r="I159" s="9"/>
      <c r="J159" s="23"/>
      <c r="K159" s="22"/>
    </row>
    <row r="160" spans="1:11" ht="27.6" x14ac:dyDescent="0.4">
      <c r="A160" s="13" t="s">
        <v>341</v>
      </c>
      <c r="B160" s="9" t="s">
        <v>342</v>
      </c>
      <c r="C160" s="8"/>
      <c r="D160" s="9" t="s">
        <v>43</v>
      </c>
      <c r="E160" s="9" t="s">
        <v>119</v>
      </c>
      <c r="F160" s="9">
        <v>56</v>
      </c>
      <c r="G160" s="9">
        <v>394.98</v>
      </c>
      <c r="H160" s="39">
        <f>19343.3/1000</f>
        <v>19.343299999999999</v>
      </c>
      <c r="I160" s="9" t="s">
        <v>11</v>
      </c>
      <c r="J160" s="23"/>
      <c r="K160" s="22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5"/>
      <c r="I161" s="9"/>
      <c r="J161" s="26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5"/>
      <c r="I162" s="9"/>
      <c r="J162" s="23"/>
      <c r="K162" s="22"/>
    </row>
    <row r="163" spans="1:11" ht="27.6" x14ac:dyDescent="0.3">
      <c r="A163" s="27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34.880769999999998</v>
      </c>
      <c r="I163" s="9"/>
      <c r="J163" s="26"/>
    </row>
    <row r="164" spans="1:11" ht="27.6" x14ac:dyDescent="0.3">
      <c r="A164" s="13" t="s">
        <v>348</v>
      </c>
      <c r="B164" s="9" t="s">
        <v>349</v>
      </c>
      <c r="C164" s="8"/>
      <c r="D164" s="9" t="s">
        <v>43</v>
      </c>
      <c r="E164" s="9" t="s">
        <v>89</v>
      </c>
      <c r="F164" s="9">
        <f>[1]МосГАЗ!F35</f>
        <v>57</v>
      </c>
      <c r="G164" s="15">
        <f>[1]МосГАЗ!G35</f>
        <v>611.94333333333327</v>
      </c>
      <c r="H164" s="16">
        <f>F164*G164/1000</f>
        <v>34.880769999999998</v>
      </c>
      <c r="I164" s="9"/>
      <c r="J164" s="26"/>
    </row>
    <row r="165" spans="1:11" ht="41.4" x14ac:dyDescent="0.3">
      <c r="A165" s="13" t="s">
        <v>350</v>
      </c>
      <c r="B165" s="9" t="s">
        <v>351</v>
      </c>
      <c r="C165" s="8"/>
      <c r="D165" s="9" t="s">
        <v>69</v>
      </c>
      <c r="E165" s="9" t="s">
        <v>89</v>
      </c>
      <c r="F165" s="9">
        <v>0</v>
      </c>
      <c r="G165" s="9">
        <v>0</v>
      </c>
      <c r="H165" s="16">
        <f>F165*G165/1000</f>
        <v>0</v>
      </c>
      <c r="I165" s="9"/>
      <c r="J165" s="26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6"/>
    </row>
    <row r="167" spans="1:11" ht="41.4" x14ac:dyDescent="0.3">
      <c r="A167" s="27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132.12639999999999</v>
      </c>
      <c r="I167" s="9"/>
      <c r="J167" s="26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[1]Аварийка!F35</f>
        <v>1049.2</v>
      </c>
      <c r="H168" s="16">
        <f>F168*G168/1000</f>
        <v>12.590400000000001</v>
      </c>
      <c r="I168" s="9" t="s">
        <v>11</v>
      </c>
      <c r="J168" s="26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31</v>
      </c>
      <c r="G169" s="9">
        <v>3856</v>
      </c>
      <c r="H169" s="25">
        <f>F169*G169/1000</f>
        <v>119.536</v>
      </c>
      <c r="I169" s="9" t="s">
        <v>11</v>
      </c>
      <c r="J169" s="26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6"/>
    </row>
    <row r="171" spans="1:11" ht="55.2" x14ac:dyDescent="0.3">
      <c r="A171" s="27">
        <v>13</v>
      </c>
      <c r="B171" s="7" t="s">
        <v>361</v>
      </c>
      <c r="C171" s="11"/>
      <c r="D171" s="7"/>
      <c r="E171" s="7"/>
      <c r="F171" s="7"/>
      <c r="G171" s="7"/>
      <c r="H171" s="12">
        <f>[1]МЭС!R35/1000</f>
        <v>84.707039999999978</v>
      </c>
      <c r="I171" s="9"/>
      <c r="J171" s="26"/>
    </row>
    <row r="172" spans="1:11" x14ac:dyDescent="0.3">
      <c r="A172" s="27">
        <v>14</v>
      </c>
      <c r="B172" s="7" t="s">
        <v>362</v>
      </c>
      <c r="C172" s="11"/>
      <c r="D172" s="7"/>
      <c r="E172" s="7"/>
      <c r="F172" s="7"/>
      <c r="G172" s="7"/>
      <c r="H172" s="12">
        <f>[1]МВК!T35/1000</f>
        <v>26.029437000000001</v>
      </c>
      <c r="I172" s="9"/>
      <c r="J172" s="26"/>
    </row>
    <row r="173" spans="1:11" ht="41.4" x14ac:dyDescent="0.3">
      <c r="A173" s="27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6"/>
    </row>
    <row r="174" spans="1:11" x14ac:dyDescent="0.3">
      <c r="A174" s="13" t="s">
        <v>364</v>
      </c>
      <c r="B174" s="9" t="s">
        <v>365</v>
      </c>
      <c r="C174" s="8"/>
      <c r="D174" s="9" t="s">
        <v>43</v>
      </c>
      <c r="E174" s="9" t="s">
        <v>16</v>
      </c>
      <c r="F174" s="9">
        <v>0</v>
      </c>
      <c r="G174" s="9">
        <v>0</v>
      </c>
      <c r="H174" s="8"/>
      <c r="I174" s="9"/>
      <c r="J174" s="26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6"/>
    </row>
    <row r="176" spans="1:11" ht="41.4" x14ac:dyDescent="0.3">
      <c r="A176" s="27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6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6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6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6"/>
      <c r="I179" s="9"/>
      <c r="J179" s="26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8">
        <f>H181+H182+H183+H184+H185+H186+H187+H188+H189+H190+H191</f>
        <v>0</v>
      </c>
      <c r="I180" s="9"/>
      <c r="J180" s="23"/>
      <c r="K180" s="36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5"/>
      <c r="I181" s="9"/>
      <c r="J181" s="23"/>
      <c r="K181" s="22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5"/>
      <c r="I182" s="9"/>
      <c r="J182" s="26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5"/>
      <c r="I183" s="9"/>
      <c r="J183" s="26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5"/>
      <c r="I184" s="9"/>
      <c r="J184" s="26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5"/>
      <c r="I185" s="9"/>
      <c r="J185" s="23"/>
      <c r="K185" s="22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5"/>
      <c r="I186" s="9"/>
      <c r="J186" s="23"/>
      <c r="K186" s="22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5"/>
      <c r="I187" s="9"/>
      <c r="J187" s="23"/>
      <c r="K187" s="22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5"/>
      <c r="I188" s="9"/>
      <c r="J188" s="23"/>
      <c r="K188" s="36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5"/>
      <c r="I189" s="9"/>
      <c r="J189" s="23"/>
      <c r="K189" s="36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5"/>
      <c r="I190" s="9"/>
      <c r="J190" s="23"/>
      <c r="K190" s="36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5"/>
      <c r="I191" s="9"/>
      <c r="J191" s="23"/>
      <c r="K191" s="36"/>
    </row>
    <row r="192" spans="1:11" ht="21" x14ac:dyDescent="0.4">
      <c r="B192" s="44" t="s">
        <v>398</v>
      </c>
      <c r="C192" s="22"/>
      <c r="D192" s="22"/>
      <c r="E192" s="22"/>
      <c r="F192" s="22"/>
      <c r="G192" s="22"/>
      <c r="H192" s="45">
        <f>H7+H8+H40+H43+H44+H107+H137+H149+H153+H158+H163+H167+H171+H172+H173+H176+H180</f>
        <v>1041.5708633600002</v>
      </c>
      <c r="I192" s="22"/>
      <c r="J192" s="46"/>
    </row>
    <row r="193" spans="2:10" ht="40.799999999999997" x14ac:dyDescent="0.4">
      <c r="B193" s="47" t="s">
        <v>399</v>
      </c>
      <c r="C193" s="22"/>
      <c r="D193" s="22"/>
      <c r="E193" s="22"/>
      <c r="F193" s="22"/>
      <c r="G193" s="22"/>
      <c r="H193" s="45">
        <f>[1]Ставка!H35/1000</f>
        <v>1040.2547999999999</v>
      </c>
      <c r="J193" s="46"/>
    </row>
    <row r="194" spans="2:10" x14ac:dyDescent="0.3">
      <c r="H194" s="48">
        <f>H193-H192</f>
        <v>-1.3160633600002711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Изм77к1</vt:lpstr>
      <vt:lpstr>Изм77к1!Заголовки_для_печати</vt:lpstr>
      <vt:lpstr>Изм77к1!Область_печати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2026-02-28T07:13:21Z</dcterms:created>
  <dcterms:modified xsi:type="dcterms:W3CDTF">2026-02-28T07:13:55Z</dcterms:modified>
</cp:coreProperties>
</file>